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n/Desktop/"/>
    </mc:Choice>
  </mc:AlternateContent>
  <bookViews>
    <workbookView xWindow="11160" yWindow="480" windowWidth="17640" windowHeight="16240"/>
  </bookViews>
  <sheets>
    <sheet name="Weight and Balance" sheetId="1" r:id="rId1"/>
    <sheet name="TC Graph" sheetId="5" r:id="rId2"/>
  </sheets>
  <definedNames>
    <definedName name="_xlnm.Print_Area" localSheetId="0">'Weight and Balance'!$A$1:$E$55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6" i="1"/>
  <c r="D9" i="1"/>
  <c r="D8" i="1"/>
  <c r="D7" i="1"/>
  <c r="D5" i="1"/>
  <c r="B2" i="5"/>
  <c r="C2" i="5"/>
  <c r="B3" i="5"/>
  <c r="C3" i="5"/>
  <c r="B4" i="5"/>
  <c r="C4" i="5"/>
  <c r="B5" i="5"/>
  <c r="C5" i="5"/>
  <c r="B6" i="5"/>
  <c r="C6" i="5"/>
  <c r="B7" i="5"/>
  <c r="C7" i="5"/>
  <c r="B8" i="5"/>
  <c r="A8" i="5"/>
  <c r="C8" i="5"/>
  <c r="E2" i="5"/>
  <c r="F2" i="5"/>
  <c r="E3" i="5"/>
  <c r="F3" i="5"/>
  <c r="D4" i="5"/>
  <c r="E4" i="5"/>
  <c r="F4" i="5"/>
  <c r="E5" i="5"/>
  <c r="F5" i="5"/>
  <c r="D16" i="1"/>
  <c r="D6" i="1"/>
  <c r="D1" i="1"/>
  <c r="D17" i="1"/>
  <c r="D10" i="1"/>
  <c r="B10" i="1"/>
  <c r="A25" i="1"/>
  <c r="B13" i="1"/>
  <c r="D13" i="1"/>
  <c r="C11" i="1"/>
  <c r="D18" i="1"/>
  <c r="B18" i="1"/>
  <c r="B21" i="1"/>
  <c r="C14" i="1"/>
  <c r="C19" i="1"/>
  <c r="D21" i="1"/>
  <c r="C22" i="1"/>
</calcChain>
</file>

<file path=xl/sharedStrings.xml><?xml version="1.0" encoding="utf-8"?>
<sst xmlns="http://schemas.openxmlformats.org/spreadsheetml/2006/main" count="29" uniqueCount="27">
  <si>
    <t>Description</t>
  </si>
  <si>
    <t>Weight (lbs.)</t>
  </si>
  <si>
    <t>Moment         (lb.-ins./1000)</t>
  </si>
  <si>
    <t>Prepared:</t>
  </si>
  <si>
    <t>Gallons</t>
  </si>
  <si>
    <t>Take-Off Weight and Moment</t>
  </si>
  <si>
    <t>Landing Weight and Moment</t>
  </si>
  <si>
    <t>Gallons Used</t>
  </si>
  <si>
    <t>Loaded Aircraft Weight (Pounds)</t>
  </si>
  <si>
    <t>Loaded Aircraft Moment/1000 (Pound-Inches)</t>
  </si>
  <si>
    <t>Basic Empty Weight (with airplane presently equipped. Includes unusable fuel and full oil)</t>
  </si>
  <si>
    <t>Pilot and Front Passenger</t>
  </si>
  <si>
    <t>Baggage Area 250 lbs Max</t>
  </si>
  <si>
    <t>Usable Basic Fuel (at 6 lbs/Gal), Inboard tanks, max 54 gal.</t>
  </si>
  <si>
    <t>Usable Reverse Fuel Outboard tanks, 30 US Gal. Max</t>
  </si>
  <si>
    <t>Less Fuel for Flight in Gallons from Inboard tanks</t>
  </si>
  <si>
    <t>Less Fuel for Flight in Gallons from Outboard</t>
  </si>
  <si>
    <t>Moment increase With Landing Gear Retracted</t>
  </si>
  <si>
    <t>Landing Moment With Landing Gear Retracted</t>
  </si>
  <si>
    <r>
      <t xml:space="preserve">TO CG With Landing Gear </t>
    </r>
    <r>
      <rPr>
        <b/>
        <sz val="9"/>
        <color rgb="FFFF0000"/>
        <rFont val="Arial"/>
        <family val="2"/>
      </rPr>
      <t>Retracted</t>
    </r>
  </si>
  <si>
    <r>
      <t xml:space="preserve">Landing CG With Landing Gear </t>
    </r>
    <r>
      <rPr>
        <b/>
        <sz val="9"/>
        <color rgb="FFFF0000"/>
        <rFont val="Arial"/>
        <family val="2"/>
      </rPr>
      <t>Retracted</t>
    </r>
  </si>
  <si>
    <t>Passengers</t>
  </si>
  <si>
    <t>Arm (Inch)</t>
  </si>
  <si>
    <r>
      <t xml:space="preserve">Landing CG With Landing Gear </t>
    </r>
    <r>
      <rPr>
        <b/>
        <sz val="9"/>
        <color rgb="FFFF0000"/>
        <rFont val="Arial"/>
        <family val="2"/>
      </rPr>
      <t>Extended</t>
    </r>
  </si>
  <si>
    <r>
      <t xml:space="preserve">TO CG With Landing Gear </t>
    </r>
    <r>
      <rPr>
        <b/>
        <sz val="9"/>
        <color rgb="FFFF0000"/>
        <rFont val="Arial"/>
        <family val="2"/>
      </rPr>
      <t>Extended</t>
    </r>
  </si>
  <si>
    <t xml:space="preserve">Weight and Balance Loading for 1966 PA-30B Twin Comanche SN 30-904 AeroDynamic Aviation </t>
  </si>
  <si>
    <t>Notes: Ensure that takeoff, crusie and landing weight and moment fall inside the Center of Gravity Moment Envelope on the chart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</si>
</sst>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"/>
    <numFmt numFmtId="165" formatCode="mmmm\ d\,\ yyyy"/>
    <numFmt numFmtId="166" formatCode="mm/dd/yyyy"/>
    <numFmt numFmtId="167" formatCode="0.0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left" vertical="top"/>
    </xf>
    <xf numFmtId="0" fontId="4" fillId="2" borderId="1" xfId="0" applyFont="1" applyFill="1" applyBorder="1" applyAlignment="1" applyProtection="1">
      <alignment horizontal="center" vertical="center"/>
      <protection hidden="1"/>
    </xf>
    <xf numFmtId="167" fontId="4" fillId="2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67" fontId="3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1" fillId="0" borderId="4" xfId="0" applyFont="1" applyBorder="1" applyAlignment="1">
      <alignment vertical="top"/>
    </xf>
    <xf numFmtId="166" fontId="5" fillId="0" borderId="4" xfId="0" applyNumberFormat="1" applyFont="1" applyBorder="1" applyAlignment="1">
      <alignment vertical="top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left" vertical="center" wrapText="1"/>
    </xf>
    <xf numFmtId="2" fontId="8" fillId="2" borderId="1" xfId="0" applyNumberFormat="1" applyFont="1" applyFill="1" applyBorder="1" applyAlignment="1" applyProtection="1">
      <alignment horizontal="center" vertical="center"/>
      <protection hidden="1"/>
    </xf>
    <xf numFmtId="167" fontId="0" fillId="0" borderId="0" xfId="0" applyNumberFormat="1"/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</cellXfs>
  <cellStyles count="1">
    <cellStyle name="Normal" xfId="0" builtinId="0"/>
  </cellStyles>
  <dxfs count="12">
    <dxf>
      <font>
        <strike val="0"/>
        <condense val="0"/>
        <extend val="0"/>
        <color indexed="22"/>
      </font>
    </dxf>
    <dxf>
      <font>
        <strike val="0"/>
        <condense val="0"/>
        <extend val="0"/>
        <color indexed="22"/>
      </font>
    </dxf>
    <dxf>
      <font>
        <strike val="0"/>
        <condense val="0"/>
        <extend val="0"/>
        <color indexed="22"/>
      </font>
    </dxf>
    <dxf>
      <font>
        <strike val="0"/>
        <condense val="0"/>
        <extend val="0"/>
        <color indexed="22"/>
      </font>
    </dxf>
    <dxf>
      <font>
        <strike val="0"/>
        <condense val="0"/>
        <extend val="0"/>
        <color indexed="22"/>
      </font>
    </dxf>
    <dxf>
      <font>
        <strike val="0"/>
        <condense val="0"/>
        <extend val="0"/>
        <color indexed="22"/>
      </font>
    </dxf>
    <dxf>
      <font>
        <strike val="0"/>
        <condense val="0"/>
        <extend val="0"/>
        <color indexed="22"/>
      </font>
    </dxf>
    <dxf>
      <font>
        <strike val="0"/>
        <condense val="0"/>
        <extend val="0"/>
        <color indexed="9"/>
      </font>
    </dxf>
    <dxf>
      <font>
        <b/>
        <i val="0"/>
        <strike val="0"/>
        <condense val="0"/>
        <extend val="0"/>
        <u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u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22"/>
      </font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  <colors>
    <mruColors>
      <color rgb="FFFF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97956405182"/>
          <c:y val="0.049117466491659"/>
          <c:w val="0.78014877819417"/>
          <c:h val="0.813385245101874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'TC Graph'!$B$2:$B$8</c:f>
              <c:numCache>
                <c:formatCode>General</c:formatCode>
                <c:ptCount val="7"/>
                <c:pt idx="0">
                  <c:v>186.3</c:v>
                </c:pt>
                <c:pt idx="1">
                  <c:v>198.45</c:v>
                </c:pt>
                <c:pt idx="2">
                  <c:v>265.6</c:v>
                </c:pt>
                <c:pt idx="3">
                  <c:v>311.4</c:v>
                </c:pt>
                <c:pt idx="4">
                  <c:v>331.2</c:v>
                </c:pt>
                <c:pt idx="5">
                  <c:v>211.6</c:v>
                </c:pt>
                <c:pt idx="6">
                  <c:v>186.3</c:v>
                </c:pt>
              </c:numCache>
            </c:numRef>
          </c:xVal>
          <c:yVal>
            <c:numRef>
              <c:f>'TC Graph'!$A$2:$A$8</c:f>
              <c:numCache>
                <c:formatCode>General</c:formatCode>
                <c:ptCount val="7"/>
                <c:pt idx="0">
                  <c:v>2300.0</c:v>
                </c:pt>
                <c:pt idx="1">
                  <c:v>2450.0</c:v>
                </c:pt>
                <c:pt idx="2">
                  <c:v>3200.0</c:v>
                </c:pt>
                <c:pt idx="3">
                  <c:v>3600.0</c:v>
                </c:pt>
                <c:pt idx="4">
                  <c:v>3600.0</c:v>
                </c:pt>
                <c:pt idx="5">
                  <c:v>2300.0</c:v>
                </c:pt>
                <c:pt idx="6">
                  <c:v>2300.0</c:v>
                </c:pt>
              </c:numCache>
            </c:numRef>
          </c:yVal>
          <c:smooth val="0"/>
        </c:ser>
        <c:ser>
          <c:idx val="3"/>
          <c:order val="1"/>
          <c:tx>
            <c:v>Tip Tank</c:v>
          </c:tx>
          <c:spPr>
            <a:ln w="381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'TC Graph'!$E$2:$E$5</c:f>
              <c:numCache>
                <c:formatCode>0.0</c:formatCode>
                <c:ptCount val="4"/>
                <c:pt idx="0" formatCode="General">
                  <c:v>311.4</c:v>
                </c:pt>
                <c:pt idx="1">
                  <c:v>325.9375</c:v>
                </c:pt>
                <c:pt idx="2">
                  <c:v>340.8375</c:v>
                </c:pt>
                <c:pt idx="3" formatCode="General">
                  <c:v>331.2</c:v>
                </c:pt>
              </c:numCache>
            </c:numRef>
          </c:xVal>
          <c:yVal>
            <c:numRef>
              <c:f>'TC Graph'!$D$2:$D$5</c:f>
              <c:numCache>
                <c:formatCode>General</c:formatCode>
                <c:ptCount val="4"/>
                <c:pt idx="0">
                  <c:v>3600.0</c:v>
                </c:pt>
                <c:pt idx="1">
                  <c:v>3725.0</c:v>
                </c:pt>
                <c:pt idx="2">
                  <c:v>3725.0</c:v>
                </c:pt>
                <c:pt idx="3">
                  <c:v>3600.0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'Weight and Balance'!$A$10</c:f>
              <c:strCache>
                <c:ptCount val="1"/>
                <c:pt idx="0">
                  <c:v>Take-Off Weight and Moment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'Weight and Balance'!$D$10</c:f>
              <c:numCache>
                <c:formatCode>0.0</c:formatCode>
                <c:ptCount val="1"/>
                <c:pt idx="0">
                  <c:v>285.64</c:v>
                </c:pt>
              </c:numCache>
            </c:numRef>
          </c:xVal>
          <c:yVal>
            <c:numRef>
              <c:f>'Weight and Balance'!$B$10</c:f>
              <c:numCache>
                <c:formatCode>General</c:formatCode>
                <c:ptCount val="1"/>
                <c:pt idx="0">
                  <c:v>3340.0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'Weight and Balance'!$A$13</c:f>
              <c:strCache>
                <c:ptCount val="1"/>
                <c:pt idx="0">
                  <c:v>Landing Moment With Landing Gear Retracted</c:v>
                </c:pt>
              </c:strCache>
            </c:strRef>
          </c:tx>
          <c:marker>
            <c:symbol val="x"/>
            <c:size val="5"/>
            <c:spPr>
              <a:solidFill>
                <a:srgbClr val="92D050"/>
              </a:solidFill>
            </c:spPr>
          </c:marker>
          <c:xVal>
            <c:numRef>
              <c:f>'Weight and Balance'!$D$13</c:f>
              <c:numCache>
                <c:formatCode>0.0</c:formatCode>
                <c:ptCount val="1"/>
                <c:pt idx="0">
                  <c:v>286.41</c:v>
                </c:pt>
              </c:numCache>
            </c:numRef>
          </c:xVal>
          <c:yVal>
            <c:numRef>
              <c:f>'Weight and Balance'!$B$13</c:f>
              <c:numCache>
                <c:formatCode>0.0</c:formatCode>
                <c:ptCount val="1"/>
                <c:pt idx="0">
                  <c:v>3340.0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'Weight and Balance'!$A$18</c:f>
              <c:strCache>
                <c:ptCount val="1"/>
                <c:pt idx="0">
                  <c:v>Landing Weight and Moment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'Weight and Balance'!$D$18</c:f>
              <c:numCache>
                <c:formatCode>0.0</c:formatCode>
                <c:ptCount val="1"/>
                <c:pt idx="0">
                  <c:v>285.64</c:v>
                </c:pt>
              </c:numCache>
            </c:numRef>
          </c:xVal>
          <c:yVal>
            <c:numRef>
              <c:f>'Weight and Balance'!$B$18</c:f>
              <c:numCache>
                <c:formatCode>General</c:formatCode>
                <c:ptCount val="1"/>
                <c:pt idx="0">
                  <c:v>3340.0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'Weight and Balance'!$A$21</c:f>
              <c:strCache>
                <c:ptCount val="1"/>
                <c:pt idx="0">
                  <c:v>Landing Moment With Landing Gear Retracted</c:v>
                </c:pt>
              </c:strCache>
            </c:strRef>
          </c:tx>
          <c:marker>
            <c:symbol val="x"/>
            <c:size val="5"/>
            <c:spPr>
              <a:solidFill>
                <a:srgbClr val="FF7878"/>
              </a:solidFill>
            </c:spPr>
          </c:marker>
          <c:xVal>
            <c:numRef>
              <c:f>'Weight and Balance'!$D$21</c:f>
              <c:numCache>
                <c:formatCode>0.0</c:formatCode>
                <c:ptCount val="1"/>
                <c:pt idx="0">
                  <c:v>286.41</c:v>
                </c:pt>
              </c:numCache>
            </c:numRef>
          </c:xVal>
          <c:yVal>
            <c:numRef>
              <c:f>'Weight and Balance'!$B$21</c:f>
              <c:numCache>
                <c:formatCode>0.0</c:formatCode>
                <c:ptCount val="1"/>
                <c:pt idx="0">
                  <c:v>3340.0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9440240"/>
        <c:axId val="-176709056"/>
      </c:scatterChart>
      <c:valAx>
        <c:axId val="-179440240"/>
        <c:scaling>
          <c:orientation val="minMax"/>
          <c:max val="350.0"/>
          <c:min val="17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Moment</a:t>
                </a:r>
              </a:p>
            </c:rich>
          </c:tx>
          <c:layout>
            <c:manualLayout>
              <c:xMode val="edge"/>
              <c:yMode val="edge"/>
              <c:x val="0.424960916249105"/>
              <c:y val="0.9122755235163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76709056"/>
        <c:crosses val="autoZero"/>
        <c:crossBetween val="midCat"/>
        <c:minorUnit val="5.0"/>
      </c:valAx>
      <c:valAx>
        <c:axId val="-176709056"/>
        <c:scaling>
          <c:orientation val="minMax"/>
          <c:max val="3900.0"/>
          <c:min val="220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</a:t>
                </a:r>
              </a:p>
            </c:rich>
          </c:tx>
          <c:layout>
            <c:manualLayout>
              <c:xMode val="edge"/>
              <c:yMode val="edge"/>
              <c:x val="0.00162224374359622"/>
              <c:y val="0.3035459369150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79440240"/>
        <c:crosses val="autoZero"/>
        <c:crossBetween val="midCat"/>
        <c:majorUnit val="100.0"/>
        <c:minorUnit val="50.0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331515075387"/>
          <c:y val="0.049117466491659"/>
          <c:w val="0.775543881248721"/>
          <c:h val="0.813385245101874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'TC Graph'!$C$2:$C$8</c:f>
              <c:numCache>
                <c:formatCode>General</c:formatCode>
                <c:ptCount val="7"/>
                <c:pt idx="0">
                  <c:v>81.0</c:v>
                </c:pt>
                <c:pt idx="1">
                  <c:v>81.0</c:v>
                </c:pt>
                <c:pt idx="2">
                  <c:v>83.0</c:v>
                </c:pt>
                <c:pt idx="3">
                  <c:v>86.5</c:v>
                </c:pt>
                <c:pt idx="4">
                  <c:v>92.0</c:v>
                </c:pt>
                <c:pt idx="5">
                  <c:v>92.0</c:v>
                </c:pt>
                <c:pt idx="6">
                  <c:v>81.0</c:v>
                </c:pt>
              </c:numCache>
            </c:numRef>
          </c:xVal>
          <c:yVal>
            <c:numRef>
              <c:f>'TC Graph'!$A$2:$A$8</c:f>
              <c:numCache>
                <c:formatCode>General</c:formatCode>
                <c:ptCount val="7"/>
                <c:pt idx="0">
                  <c:v>2300.0</c:v>
                </c:pt>
                <c:pt idx="1">
                  <c:v>2450.0</c:v>
                </c:pt>
                <c:pt idx="2">
                  <c:v>3200.0</c:v>
                </c:pt>
                <c:pt idx="3">
                  <c:v>3600.0</c:v>
                </c:pt>
                <c:pt idx="4">
                  <c:v>3600.0</c:v>
                </c:pt>
                <c:pt idx="5">
                  <c:v>2300.0</c:v>
                </c:pt>
                <c:pt idx="6">
                  <c:v>2300.0</c:v>
                </c:pt>
              </c:numCache>
            </c:numRef>
          </c:yVal>
          <c:smooth val="0"/>
        </c:ser>
        <c:ser>
          <c:idx val="3"/>
          <c:order val="1"/>
          <c:tx>
            <c:v>Tip Tank</c:v>
          </c:tx>
          <c:spPr>
            <a:ln w="381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'TC Graph'!$F$2:$F$5</c:f>
              <c:numCache>
                <c:formatCode>General</c:formatCode>
                <c:ptCount val="4"/>
                <c:pt idx="0">
                  <c:v>86.5</c:v>
                </c:pt>
                <c:pt idx="1">
                  <c:v>87.5</c:v>
                </c:pt>
                <c:pt idx="2">
                  <c:v>91.5</c:v>
                </c:pt>
                <c:pt idx="3">
                  <c:v>92.0</c:v>
                </c:pt>
              </c:numCache>
            </c:numRef>
          </c:xVal>
          <c:yVal>
            <c:numRef>
              <c:f>'TC Graph'!$D$2:$D$5</c:f>
              <c:numCache>
                <c:formatCode>General</c:formatCode>
                <c:ptCount val="4"/>
                <c:pt idx="0">
                  <c:v>3600.0</c:v>
                </c:pt>
                <c:pt idx="1">
                  <c:v>3725.0</c:v>
                </c:pt>
                <c:pt idx="2">
                  <c:v>3725.0</c:v>
                </c:pt>
                <c:pt idx="3">
                  <c:v>3600.0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'Weight and Balance'!$A$11</c:f>
              <c:strCache>
                <c:ptCount val="1"/>
                <c:pt idx="0">
                  <c:v>TO CG With Landing Gear Extended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'Weight and Balance'!$C$11</c:f>
              <c:numCache>
                <c:formatCode>0.00</c:formatCode>
                <c:ptCount val="1"/>
                <c:pt idx="0">
                  <c:v>85.52095808383234</c:v>
                </c:pt>
              </c:numCache>
            </c:numRef>
          </c:xVal>
          <c:yVal>
            <c:numRef>
              <c:f>'Weight and Balance'!$B$10</c:f>
              <c:numCache>
                <c:formatCode>General</c:formatCode>
                <c:ptCount val="1"/>
                <c:pt idx="0">
                  <c:v>3340.0</c:v>
                </c:pt>
              </c:numCache>
            </c:numRef>
          </c:yVal>
          <c:smooth val="0"/>
        </c:ser>
        <c:ser>
          <c:idx val="4"/>
          <c:order val="3"/>
          <c:tx>
            <c:v>TO with Gear Retracted</c:v>
          </c:tx>
          <c:spPr>
            <a:ln>
              <a:solidFill>
                <a:srgbClr val="92D050"/>
              </a:solidFill>
            </a:ln>
          </c:spPr>
          <c:marker>
            <c:symbol val="triangle"/>
            <c:size val="7"/>
            <c:spPr>
              <a:solidFill>
                <a:srgbClr val="92D050"/>
              </a:solidFill>
              <a:ln w="12700">
                <a:solidFill>
                  <a:srgbClr val="92D050"/>
                </a:solidFill>
              </a:ln>
            </c:spPr>
          </c:marker>
          <c:xVal>
            <c:numRef>
              <c:f>'Weight and Balance'!$C$14</c:f>
              <c:numCache>
                <c:formatCode>0.00</c:formatCode>
                <c:ptCount val="1"/>
                <c:pt idx="0">
                  <c:v>85.751497005988</c:v>
                </c:pt>
              </c:numCache>
            </c:numRef>
          </c:xVal>
          <c:yVal>
            <c:numRef>
              <c:f>'Weight and Balance'!$B$13</c:f>
              <c:numCache>
                <c:formatCode>0.0</c:formatCode>
                <c:ptCount val="1"/>
                <c:pt idx="0">
                  <c:v>3340.0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'Weight and Balance'!$A$19</c:f>
              <c:strCache>
                <c:ptCount val="1"/>
                <c:pt idx="0">
                  <c:v>Landing CG With Landing Gear Extended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'Weight and Balance'!$C$19</c:f>
              <c:numCache>
                <c:formatCode>0.00</c:formatCode>
                <c:ptCount val="1"/>
                <c:pt idx="0">
                  <c:v>85.52095808383234</c:v>
                </c:pt>
              </c:numCache>
            </c:numRef>
          </c:xVal>
          <c:yVal>
            <c:numRef>
              <c:f>'Weight and Balance'!$B$18</c:f>
              <c:numCache>
                <c:formatCode>General</c:formatCode>
                <c:ptCount val="1"/>
                <c:pt idx="0">
                  <c:v>3340.0</c:v>
                </c:pt>
              </c:numCache>
            </c:numRef>
          </c:yVal>
          <c:smooth val="0"/>
        </c:ser>
        <c:ser>
          <c:idx val="5"/>
          <c:order val="5"/>
          <c:tx>
            <c:v>Landing with Gear Retracted</c:v>
          </c:tx>
          <c:marker>
            <c:symbol val="x"/>
            <c:size val="7"/>
            <c:spPr>
              <a:solidFill>
                <a:srgbClr val="FF7878"/>
              </a:solidFill>
            </c:spPr>
          </c:marker>
          <c:xVal>
            <c:numRef>
              <c:f>'Weight and Balance'!$C$22</c:f>
              <c:numCache>
                <c:formatCode>0.00</c:formatCode>
                <c:ptCount val="1"/>
                <c:pt idx="0">
                  <c:v>85.751497005988</c:v>
                </c:pt>
              </c:numCache>
            </c:numRef>
          </c:xVal>
          <c:yVal>
            <c:numRef>
              <c:f>'Weight and Balance'!$B$21</c:f>
              <c:numCache>
                <c:formatCode>0.0</c:formatCode>
                <c:ptCount val="1"/>
                <c:pt idx="0">
                  <c:v>3340.0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9407936"/>
        <c:axId val="-179405232"/>
      </c:scatterChart>
      <c:valAx>
        <c:axId val="-179407936"/>
        <c:scaling>
          <c:orientation val="minMax"/>
          <c:max val="94.0"/>
          <c:min val="8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Aircraft C.G.</a:t>
                </a:r>
              </a:p>
            </c:rich>
          </c:tx>
          <c:layout>
            <c:manualLayout>
              <c:xMode val="edge"/>
              <c:yMode val="edge"/>
              <c:x val="0.424960916249105"/>
              <c:y val="0.9122755235163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79405232"/>
        <c:crosses val="autoZero"/>
        <c:crossBetween val="midCat"/>
        <c:majorUnit val="1.0"/>
        <c:minorUnit val="0.5"/>
      </c:valAx>
      <c:valAx>
        <c:axId val="-179405232"/>
        <c:scaling>
          <c:orientation val="minMax"/>
          <c:max val="3900.0"/>
          <c:min val="220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Loaded Aircraft Weight</a:t>
                </a:r>
              </a:p>
            </c:rich>
          </c:tx>
          <c:layout>
            <c:manualLayout>
              <c:xMode val="edge"/>
              <c:yMode val="edge"/>
              <c:x val="0.00182030228258907"/>
              <c:y val="0.300926421525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79407936"/>
        <c:crosses val="autoZero"/>
        <c:crossBetween val="midCat"/>
        <c:majorUnit val="100.0"/>
        <c:minorUnit val="50.0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ln>
            <a:noFill/>
          </a:ln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4" Type="http://schemas.openxmlformats.org/officeDocument/2006/relationships/chart" Target="../charts/chart2.xml"/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14287</xdr:rowOff>
    </xdr:from>
    <xdr:to>
      <xdr:col>1</xdr:col>
      <xdr:colOff>681037</xdr:colOff>
      <xdr:row>55</xdr:row>
      <xdr:rowOff>4762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1795463</xdr:colOff>
      <xdr:row>25</xdr:row>
      <xdr:rowOff>52387</xdr:rowOff>
    </xdr:from>
    <xdr:to>
      <xdr:col>0</xdr:col>
      <xdr:colOff>1962151</xdr:colOff>
      <xdr:row>26</xdr:row>
      <xdr:rowOff>71437</xdr:rowOff>
    </xdr:to>
    <xdr:pic>
      <xdr:nvPicPr>
        <xdr:cNvPr id="1028" name="Picture 4" descr="C:\Documents and Settings\Administrator\My Documents\Thunderhorse\Calculators\Green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3" y="6319837"/>
          <a:ext cx="166688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2676525</xdr:colOff>
      <xdr:row>25</xdr:row>
      <xdr:rowOff>76200</xdr:rowOff>
    </xdr:from>
    <xdr:to>
      <xdr:col>0</xdr:col>
      <xdr:colOff>2794635</xdr:colOff>
      <xdr:row>26</xdr:row>
      <xdr:rowOff>76200</xdr:rowOff>
    </xdr:to>
    <xdr:pic>
      <xdr:nvPicPr>
        <xdr:cNvPr id="1029" name="Picture 5" descr="C:\Documents and Settings\Administrator\My Documents\Thunderhorse\Calculators\Red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343650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722287</xdr:colOff>
      <xdr:row>25</xdr:row>
      <xdr:rowOff>25051</xdr:rowOff>
    </xdr:from>
    <xdr:to>
      <xdr:col>7</xdr:col>
      <xdr:colOff>434577</xdr:colOff>
      <xdr:row>55</xdr:row>
      <xdr:rowOff>14864</xdr:rowOff>
    </xdr:to>
    <xdr:graphicFrame macro="">
      <xdr:nvGraphicFramePr>
        <xdr:cNvPr id="6" name="Chart 3" descr="kkkk" title="jujj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460773</xdr:colOff>
      <xdr:row>25</xdr:row>
      <xdr:rowOff>63103</xdr:rowOff>
    </xdr:from>
    <xdr:to>
      <xdr:col>4</xdr:col>
      <xdr:colOff>628651</xdr:colOff>
      <xdr:row>26</xdr:row>
      <xdr:rowOff>82153</xdr:rowOff>
    </xdr:to>
    <xdr:pic>
      <xdr:nvPicPr>
        <xdr:cNvPr id="7" name="Picture 4" descr="C:\Documents and Settings\Administrator\My Documents\Thunderhorse\Calculators\Green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2133" y="6349603"/>
          <a:ext cx="167878" cy="179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475061</xdr:colOff>
      <xdr:row>25</xdr:row>
      <xdr:rowOff>89297</xdr:rowOff>
    </xdr:from>
    <xdr:to>
      <xdr:col>5</xdr:col>
      <xdr:colOff>623651</xdr:colOff>
      <xdr:row>26</xdr:row>
      <xdr:rowOff>89297</xdr:rowOff>
    </xdr:to>
    <xdr:pic>
      <xdr:nvPicPr>
        <xdr:cNvPr id="8" name="Picture 5" descr="C:\Documents and Settings\Administrator\My Documents\Thunderhorse\Calculators\RedDo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5811" y="6375797"/>
          <a:ext cx="171450" cy="160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0.33854</cdr:x>
      <cdr:y>0.01251</cdr:y>
    </cdr:from>
    <cdr:to>
      <cdr:x>0.87017</cdr:x>
      <cdr:y>0.06363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7880" y="59109"/>
          <a:ext cx="3595306" cy="248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Take-Off            Landing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0.33854</cdr:x>
      <cdr:y>0.01251</cdr:y>
    </cdr:from>
    <cdr:to>
      <cdr:x>0.87017</cdr:x>
      <cdr:y>0.06363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7880" y="59109"/>
          <a:ext cx="3595306" cy="248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Take-Off            Landing</a:t>
          </a:r>
        </a:p>
      </cdr:txBody>
    </cdr:sp>
  </cdr:relSizeAnchor>
  <cdr:relSizeAnchor xmlns:cdr="http://schemas.openxmlformats.org/drawingml/2006/chartDrawing">
    <cdr:from>
      <cdr:x>0.19952</cdr:x>
      <cdr:y>0.49716</cdr:y>
    </cdr:from>
    <cdr:to>
      <cdr:x>0.26215</cdr:x>
      <cdr:y>0.65979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386073" y="2678085"/>
          <a:ext cx="782535" cy="210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7% MAC</a:t>
          </a:r>
        </a:p>
      </cdr:txBody>
    </cdr:sp>
  </cdr:relSizeAnchor>
  <cdr:relSizeAnchor xmlns:cdr="http://schemas.openxmlformats.org/drawingml/2006/chartDrawing">
    <cdr:from>
      <cdr:x>0.83189</cdr:x>
      <cdr:y>0.06062</cdr:y>
    </cdr:from>
    <cdr:to>
      <cdr:x>0.90454</cdr:x>
      <cdr:y>0.25686</cdr:y>
    </cdr:to>
    <cdr:sp macro="" textlink="">
      <cdr:nvSpPr>
        <cdr:cNvPr id="4" name="TextBox 1"/>
        <cdr:cNvSpPr txBox="1"/>
      </cdr:nvSpPr>
      <cdr:spPr>
        <a:xfrm xmlns:a="http://schemas.openxmlformats.org/drawingml/2006/main" rot="16200000">
          <a:off x="2451586" y="641504"/>
          <a:ext cx="944254" cy="244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26.3% MAC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60000" mc:Ignorable="a14" a14:legacySpreadsheetColorIndex="22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60000" mc:Ignorable="a14" a14:legacySpreadsheetColorIndex="22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7"/>
  <sheetViews>
    <sheetView showGridLines="0" tabSelected="1" topLeftCell="A4" zoomScale="125" zoomScaleNormal="125" zoomScalePageLayoutView="125" workbookViewId="0">
      <selection activeCell="C11" sqref="C11"/>
    </sheetView>
  </sheetViews>
  <sheetFormatPr baseColWidth="10" defaultColWidth="0" defaultRowHeight="13" x14ac:dyDescent="0.15"/>
  <cols>
    <col min="1" max="1" width="40.83203125" customWidth="1"/>
    <col min="2" max="3" width="10.1640625" customWidth="1"/>
    <col min="4" max="4" width="11" customWidth="1"/>
    <col min="5" max="5" width="11.83203125" customWidth="1"/>
    <col min="6" max="257" width="9.1640625" customWidth="1"/>
  </cols>
  <sheetData>
    <row r="1" spans="1:5" ht="14.25" customHeight="1" x14ac:dyDescent="0.15">
      <c r="A1" s="3"/>
      <c r="B1" s="13" t="s">
        <v>3</v>
      </c>
      <c r="C1" s="13"/>
      <c r="D1" s="14">
        <f ca="1">NOW()</f>
        <v>43222.427388425924</v>
      </c>
    </row>
    <row r="2" spans="1:5" ht="30" customHeight="1" x14ac:dyDescent="0.2">
      <c r="A2" s="25" t="s">
        <v>25</v>
      </c>
      <c r="B2" s="26"/>
      <c r="C2" s="26"/>
      <c r="D2" s="26"/>
      <c r="E2" s="26"/>
    </row>
    <row r="3" spans="1:5" ht="36" customHeight="1" x14ac:dyDescent="0.15">
      <c r="A3" s="1" t="s">
        <v>0</v>
      </c>
      <c r="B3" s="1" t="s">
        <v>1</v>
      </c>
      <c r="C3" s="1" t="s">
        <v>22</v>
      </c>
      <c r="D3" s="1" t="s">
        <v>2</v>
      </c>
    </row>
    <row r="4" spans="1:5" ht="37.5" customHeight="1" x14ac:dyDescent="0.15">
      <c r="A4" s="2" t="s">
        <v>10</v>
      </c>
      <c r="B4" s="6">
        <v>2376</v>
      </c>
      <c r="C4" s="17">
        <v>82.59</v>
      </c>
      <c r="D4" s="19">
        <v>196.27</v>
      </c>
      <c r="E4" s="1" t="s">
        <v>4</v>
      </c>
    </row>
    <row r="5" spans="1:5" ht="17" customHeight="1" x14ac:dyDescent="0.15">
      <c r="A5" s="2" t="s">
        <v>13</v>
      </c>
      <c r="B5" s="4">
        <f>E5*6</f>
        <v>324</v>
      </c>
      <c r="C5" s="4">
        <v>90</v>
      </c>
      <c r="D5" s="5">
        <f>B5*C5/1000</f>
        <v>29.16</v>
      </c>
      <c r="E5" s="6">
        <v>54</v>
      </c>
    </row>
    <row r="6" spans="1:5" ht="17" customHeight="1" x14ac:dyDescent="0.15">
      <c r="A6" s="2" t="s">
        <v>14</v>
      </c>
      <c r="B6" s="4">
        <f>E6*6</f>
        <v>120</v>
      </c>
      <c r="C6" s="4">
        <v>95</v>
      </c>
      <c r="D6" s="5">
        <f>B6*C6/1000</f>
        <v>11.4</v>
      </c>
      <c r="E6" s="6">
        <v>20</v>
      </c>
    </row>
    <row r="7" spans="1:5" ht="17" customHeight="1" x14ac:dyDescent="0.15">
      <c r="A7" s="2" t="s">
        <v>11</v>
      </c>
      <c r="B7" s="6">
        <v>400</v>
      </c>
      <c r="C7" s="4">
        <v>84.8</v>
      </c>
      <c r="D7" s="4">
        <f>(B7*C7)/1000</f>
        <v>33.92</v>
      </c>
    </row>
    <row r="8" spans="1:5" ht="17" customHeight="1" x14ac:dyDescent="0.15">
      <c r="A8" s="2" t="s">
        <v>21</v>
      </c>
      <c r="B8" s="6">
        <v>100</v>
      </c>
      <c r="C8" s="4">
        <v>120.5</v>
      </c>
      <c r="D8" s="4">
        <f>(B8*C8)/1000</f>
        <v>12.05</v>
      </c>
    </row>
    <row r="9" spans="1:5" ht="17" customHeight="1" x14ac:dyDescent="0.15">
      <c r="A9" s="2" t="s">
        <v>12</v>
      </c>
      <c r="B9" s="6">
        <v>20</v>
      </c>
      <c r="C9" s="4">
        <v>142</v>
      </c>
      <c r="D9" s="4">
        <f>(B9*C9)/1000</f>
        <v>2.84</v>
      </c>
    </row>
    <row r="10" spans="1:5" ht="19" customHeight="1" x14ac:dyDescent="0.15">
      <c r="A10" s="8" t="s">
        <v>5</v>
      </c>
      <c r="B10" s="9">
        <f>SUM(B4:B9)</f>
        <v>3340</v>
      </c>
      <c r="C10" s="4"/>
      <c r="D10" s="7">
        <f>SUM(D4:D9)</f>
        <v>285.64</v>
      </c>
    </row>
    <row r="11" spans="1:5" ht="19" customHeight="1" x14ac:dyDescent="0.15">
      <c r="A11" s="8" t="s">
        <v>24</v>
      </c>
      <c r="C11" s="17">
        <f>D10*1000/B10</f>
        <v>85.52095808383234</v>
      </c>
      <c r="D11" s="7"/>
    </row>
    <row r="12" spans="1:5" ht="19" customHeight="1" x14ac:dyDescent="0.15">
      <c r="A12" s="16" t="s">
        <v>17</v>
      </c>
      <c r="B12" s="9"/>
      <c r="C12" s="9"/>
      <c r="D12" s="15">
        <v>0.77</v>
      </c>
    </row>
    <row r="13" spans="1:5" ht="19" customHeight="1" x14ac:dyDescent="0.15">
      <c r="A13" s="8" t="s">
        <v>18</v>
      </c>
      <c r="B13" s="7">
        <f>B10</f>
        <v>3340</v>
      </c>
      <c r="C13" s="7"/>
      <c r="D13" s="7">
        <f>D10+D12</f>
        <v>286.40999999999997</v>
      </c>
    </row>
    <row r="14" spans="1:5" ht="19" customHeight="1" x14ac:dyDescent="0.15">
      <c r="A14" s="8" t="s">
        <v>19</v>
      </c>
      <c r="C14" s="17">
        <f>D13*1000/B13</f>
        <v>85.751497005988</v>
      </c>
      <c r="D14" s="7"/>
    </row>
    <row r="15" spans="1:5" ht="19" customHeight="1" x14ac:dyDescent="0.15">
      <c r="A15" s="22"/>
      <c r="B15" s="23"/>
      <c r="C15" s="23"/>
      <c r="D15" s="24"/>
      <c r="E15" s="1" t="s">
        <v>7</v>
      </c>
    </row>
    <row r="16" spans="1:5" ht="17" customHeight="1" x14ac:dyDescent="0.15">
      <c r="A16" s="2" t="s">
        <v>15</v>
      </c>
      <c r="B16" s="4"/>
      <c r="C16" s="4"/>
      <c r="D16" s="5">
        <f>B16*90/1000</f>
        <v>0</v>
      </c>
      <c r="E16" s="6">
        <v>20</v>
      </c>
    </row>
    <row r="17" spans="1:5" ht="17" customHeight="1" x14ac:dyDescent="0.15">
      <c r="A17" s="2" t="s">
        <v>16</v>
      </c>
      <c r="B17" s="4"/>
      <c r="C17" s="4"/>
      <c r="D17" s="5">
        <f>B17*95/1000</f>
        <v>0</v>
      </c>
      <c r="E17" s="6">
        <v>0</v>
      </c>
    </row>
    <row r="18" spans="1:5" ht="19" customHeight="1" x14ac:dyDescent="0.15">
      <c r="A18" s="8" t="s">
        <v>6</v>
      </c>
      <c r="B18" s="9">
        <f>B10-B17-B16</f>
        <v>3340</v>
      </c>
      <c r="C18" s="9"/>
      <c r="D18" s="7">
        <f>D10-D17-D16</f>
        <v>285.64</v>
      </c>
    </row>
    <row r="19" spans="1:5" ht="19" customHeight="1" x14ac:dyDescent="0.15">
      <c r="A19" s="8" t="s">
        <v>23</v>
      </c>
      <c r="C19" s="17">
        <f>D18*1000/B18</f>
        <v>85.52095808383234</v>
      </c>
      <c r="D19" s="7"/>
    </row>
    <row r="20" spans="1:5" ht="19" customHeight="1" x14ac:dyDescent="0.15">
      <c r="A20" s="16" t="s">
        <v>17</v>
      </c>
      <c r="B20" s="9"/>
      <c r="C20" s="9"/>
      <c r="D20" s="15">
        <v>0.77</v>
      </c>
    </row>
    <row r="21" spans="1:5" ht="19" customHeight="1" x14ac:dyDescent="0.15">
      <c r="A21" s="8" t="s">
        <v>18</v>
      </c>
      <c r="B21" s="7">
        <f>B18</f>
        <v>3340</v>
      </c>
      <c r="C21" s="7"/>
      <c r="D21" s="7">
        <f>D18+D20</f>
        <v>286.40999999999997</v>
      </c>
    </row>
    <row r="22" spans="1:5" ht="19" customHeight="1" x14ac:dyDescent="0.15">
      <c r="A22" s="8" t="s">
        <v>20</v>
      </c>
      <c r="C22" s="17">
        <f>D21*1000/B21</f>
        <v>85.751497005988</v>
      </c>
      <c r="D22" s="7"/>
    </row>
    <row r="23" spans="1:5" ht="27.75" customHeight="1" x14ac:dyDescent="0.15">
      <c r="A23" s="20" t="s">
        <v>26</v>
      </c>
      <c r="B23" s="21"/>
      <c r="C23" s="21"/>
      <c r="D23" s="21"/>
      <c r="E23" s="21"/>
    </row>
    <row r="24" spans="1:5" x14ac:dyDescent="0.15">
      <c r="A24" s="10"/>
    </row>
    <row r="25" spans="1:5" x14ac:dyDescent="0.15">
      <c r="A25" s="11" t="str">
        <f>IF(B10&gt;3600,"Take-Off Weight is above 3600!","Take-Off Weight is OK")</f>
        <v>Take-Off Weight is OK</v>
      </c>
    </row>
    <row r="26" spans="1:5" x14ac:dyDescent="0.15">
      <c r="A26" s="10"/>
    </row>
    <row r="27" spans="1:5" x14ac:dyDescent="0.15">
      <c r="A27" s="10"/>
    </row>
  </sheetData>
  <dataConsolidate/>
  <mergeCells count="3">
    <mergeCell ref="A23:E23"/>
    <mergeCell ref="A15:D15"/>
    <mergeCell ref="A2:E2"/>
  </mergeCells>
  <phoneticPr fontId="0" type="noConversion"/>
  <conditionalFormatting sqref="D7:D8">
    <cfRule type="cellIs" dxfId="11" priority="12" stopIfTrue="1" operator="equal">
      <formula>0</formula>
    </cfRule>
  </conditionalFormatting>
  <conditionalFormatting sqref="D10 D18 D20">
    <cfRule type="cellIs" dxfId="10" priority="13" stopIfTrue="1" operator="equal">
      <formula>0</formula>
    </cfRule>
  </conditionalFormatting>
  <conditionalFormatting sqref="A25">
    <cfRule type="cellIs" dxfId="9" priority="14" stopIfTrue="1" operator="equal">
      <formula>"Take-Off Weight is OK"</formula>
    </cfRule>
    <cfRule type="cellIs" dxfId="8" priority="15" stopIfTrue="1" operator="equal">
      <formula>"Take-Off Weight is above 2300!"</formula>
    </cfRule>
  </conditionalFormatting>
  <conditionalFormatting sqref="D9">
    <cfRule type="cellIs" dxfId="7" priority="10" stopIfTrue="1" operator="equal">
      <formula>0</formula>
    </cfRule>
  </conditionalFormatting>
  <conditionalFormatting sqref="D19">
    <cfRule type="cellIs" dxfId="6" priority="9" stopIfTrue="1" operator="equal">
      <formula>0</formula>
    </cfRule>
  </conditionalFormatting>
  <conditionalFormatting sqref="D21">
    <cfRule type="cellIs" dxfId="5" priority="6" stopIfTrue="1" operator="equal">
      <formula>0</formula>
    </cfRule>
  </conditionalFormatting>
  <conditionalFormatting sqref="D22">
    <cfRule type="cellIs" dxfId="4" priority="5" stopIfTrue="1" operator="equal">
      <formula>0</formula>
    </cfRule>
  </conditionalFormatting>
  <conditionalFormatting sqref="D13">
    <cfRule type="cellIs" dxfId="3" priority="2" stopIfTrue="1" operator="equal">
      <formula>0</formula>
    </cfRule>
  </conditionalFormatting>
  <conditionalFormatting sqref="D14">
    <cfRule type="cellIs" dxfId="2" priority="1" stopIfTrue="1" operator="equal">
      <formula>0</formula>
    </cfRule>
  </conditionalFormatting>
  <conditionalFormatting sqref="D12">
    <cfRule type="cellIs" dxfId="1" priority="4" stopIfTrue="1" operator="equal">
      <formula>0</formula>
    </cfRule>
  </conditionalFormatting>
  <conditionalFormatting sqref="D11">
    <cfRule type="cellIs" dxfId="0" priority="3" stopIfTrue="1" operator="equal">
      <formula>0</formula>
    </cfRule>
  </conditionalFormatting>
  <dataValidations count="6">
    <dataValidation type="whole" allowBlank="1" showInputMessage="1" showErrorMessage="1" errorTitle="Ran Giladi" error="Baggage Area can only contain a weight from 0 to 250 pounds." sqref="B9:C9">
      <formula1>0</formula1>
      <formula2>250</formula2>
    </dataValidation>
    <dataValidation type="whole" errorStyle="warning" operator="greaterThan" allowBlank="1" showInputMessage="1" showErrorMessage="1" errorTitle="Thunderhorse Aviation" error="Baggage Area 1 and 2 combined can not be more than 120 pounds." sqref="E7:E8">
      <formula1>120</formula1>
    </dataValidation>
    <dataValidation type="whole" operator="lessThanOrEqual" allowBlank="1" showInputMessage="1" showErrorMessage="1" errorTitle="Ran Giladi" error="You can not hold more than 30 gallons" sqref="E6">
      <formula1>30</formula1>
    </dataValidation>
    <dataValidation type="whole" operator="lessThanOrEqual" allowBlank="1" showInputMessage="1" showErrorMessage="1" errorTitle="Ran Giladi" error="You can not hold more than 54 gallons" sqref="E5">
      <formula1>54</formula1>
    </dataValidation>
    <dataValidation type="whole" operator="lessThanOrEqual" allowBlank="1" showInputMessage="1" showErrorMessage="1" errorTitle="Ran Giladi" error="Usage is 54 Gal. at most" sqref="E16">
      <formula1>E5</formula1>
    </dataValidation>
    <dataValidation type="whole" operator="lessThanOrEqual" allowBlank="1" showInputMessage="1" showErrorMessage="1" errorTitle="Ran Giladi" error="Usage is 30 Gal. at most" sqref="E17">
      <formula1>E6</formula1>
    </dataValidation>
  </dataValidations>
  <printOptions horizontalCentered="1"/>
  <pageMargins left="0.5" right="0.5" top="0.75" bottom="0.75" header="0.5" footer="0.5"/>
  <pageSetup scale="81" orientation="portrait" horizontalDpi="4294967294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baseColWidth="10" defaultColWidth="8.83203125" defaultRowHeight="13" x14ac:dyDescent="0.15"/>
  <cols>
    <col min="1" max="1" width="18.83203125" customWidth="1"/>
    <col min="2" max="2" width="19.5" customWidth="1"/>
  </cols>
  <sheetData>
    <row r="1" spans="1:6" ht="39" x14ac:dyDescent="0.15">
      <c r="A1" s="12" t="s">
        <v>8</v>
      </c>
      <c r="B1" s="12" t="s">
        <v>9</v>
      </c>
    </row>
    <row r="2" spans="1:6" x14ac:dyDescent="0.15">
      <c r="A2">
        <v>2300</v>
      </c>
      <c r="B2">
        <f>81*A2/1000</f>
        <v>186.3</v>
      </c>
      <c r="C2">
        <f>B2*1000/A2</f>
        <v>81</v>
      </c>
      <c r="D2">
        <v>3600</v>
      </c>
      <c r="E2">
        <f>86.5*D2/1000</f>
        <v>311.39999999999998</v>
      </c>
      <c r="F2">
        <f>E2*1000/D2</f>
        <v>86.5</v>
      </c>
    </row>
    <row r="3" spans="1:6" x14ac:dyDescent="0.15">
      <c r="A3">
        <v>2450</v>
      </c>
      <c r="B3">
        <f>81*A3/1000</f>
        <v>198.45</v>
      </c>
      <c r="C3">
        <f t="shared" ref="C3:C8" si="0">B3*1000/A3</f>
        <v>81</v>
      </c>
      <c r="D3">
        <v>3725</v>
      </c>
      <c r="E3" s="18">
        <f>87.5*D3/1000</f>
        <v>325.9375</v>
      </c>
      <c r="F3">
        <f t="shared" ref="F3:F5" si="1">E3*1000/D3</f>
        <v>87.5</v>
      </c>
    </row>
    <row r="4" spans="1:6" x14ac:dyDescent="0.15">
      <c r="A4">
        <v>3200</v>
      </c>
      <c r="B4">
        <f>83*A4/1000</f>
        <v>265.60000000000002</v>
      </c>
      <c r="C4">
        <f t="shared" si="0"/>
        <v>83</v>
      </c>
      <c r="D4">
        <f>D3</f>
        <v>3725</v>
      </c>
      <c r="E4" s="18">
        <f>91.5*D4/1000</f>
        <v>340.83749999999998</v>
      </c>
      <c r="F4">
        <f t="shared" si="1"/>
        <v>91.5</v>
      </c>
    </row>
    <row r="5" spans="1:6" x14ac:dyDescent="0.15">
      <c r="A5">
        <v>3600</v>
      </c>
      <c r="B5">
        <f>86.5*A5/1000</f>
        <v>311.39999999999998</v>
      </c>
      <c r="C5">
        <f t="shared" si="0"/>
        <v>86.5</v>
      </c>
      <c r="D5">
        <v>3600</v>
      </c>
      <c r="E5">
        <f>92*D5/1000</f>
        <v>331.2</v>
      </c>
      <c r="F5">
        <f t="shared" si="1"/>
        <v>92</v>
      </c>
    </row>
    <row r="6" spans="1:6" x14ac:dyDescent="0.15">
      <c r="A6">
        <v>3600</v>
      </c>
      <c r="B6">
        <f>92*A6/1000</f>
        <v>331.2</v>
      </c>
      <c r="C6">
        <f t="shared" si="0"/>
        <v>92</v>
      </c>
    </row>
    <row r="7" spans="1:6" x14ac:dyDescent="0.15">
      <c r="A7">
        <v>2300</v>
      </c>
      <c r="B7">
        <f>92*A7/1000</f>
        <v>211.6</v>
      </c>
      <c r="C7">
        <f t="shared" si="0"/>
        <v>92</v>
      </c>
    </row>
    <row r="8" spans="1:6" x14ac:dyDescent="0.15">
      <c r="A8">
        <f>A2</f>
        <v>2300</v>
      </c>
      <c r="B8">
        <f>B2</f>
        <v>186.3</v>
      </c>
      <c r="C8">
        <f t="shared" si="0"/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Weight and Balance</vt:lpstr>
      <vt:lpstr>TC 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and Balance Calculator</dc:title>
  <dc:subject>Twin Commanche PA30B</dc:subject>
  <dc:creator>Ran Giladi, based on Jim Broumley W&amp;B for C172</dc:creator>
  <cp:keywords>thunderhorse, calculators, weight</cp:keywords>
  <dc:description>This file is for demostration purposes only.  No guarantee of accuracy is given.  Consult the POH for your aircraft for weight and balance calculations.</dc:description>
  <cp:lastModifiedBy>Microsoft Office User</cp:lastModifiedBy>
  <cp:lastPrinted>2016-02-20T15:14:13Z</cp:lastPrinted>
  <dcterms:created xsi:type="dcterms:W3CDTF">2003-01-17T00:04:06Z</dcterms:created>
  <dcterms:modified xsi:type="dcterms:W3CDTF">2018-05-02T17:15:26Z</dcterms:modified>
  <cp:category>Calculators</cp:category>
</cp:coreProperties>
</file>